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2395\Downloads\"/>
    </mc:Choice>
  </mc:AlternateContent>
  <workbookProtection workbookAlgorithmName="SHA-512" workbookHashValue="WuEc86dBJrRkUR/0KNIJCgQGcyqq8E5LRZwQzcpIHNKLoadY+LLBnWQ2UD+DP/DH6Hs4aoUkYvzAm99SmsvVyA==" workbookSaltValue="FKUnAjiLTkbg6J0mE2c6Nw==" workbookSpinCount="100000" lockStructure="1"/>
  <bookViews>
    <workbookView xWindow="-120" yWindow="-120" windowWidth="29040" windowHeight="15720"/>
  </bookViews>
  <sheets>
    <sheet name="CALCOLO" sheetId="5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 l="1"/>
  <c r="E10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D15" i="5"/>
  <c r="R10" i="5"/>
  <c r="D23" i="5"/>
  <c r="E23" i="5"/>
  <c r="B26" i="5"/>
  <c r="B27" i="5"/>
  <c r="R27" i="5"/>
  <c r="B29" i="5"/>
  <c r="B30" i="5"/>
  <c r="C32" i="5"/>
  <c r="D30" i="5"/>
  <c r="E32" i="5"/>
</calcChain>
</file>

<file path=xl/sharedStrings.xml><?xml version="1.0" encoding="utf-8"?>
<sst xmlns="http://schemas.openxmlformats.org/spreadsheetml/2006/main" count="39" uniqueCount="39">
  <si>
    <t>UC</t>
  </si>
  <si>
    <t>N</t>
  </si>
  <si>
    <t>UC totali</t>
  </si>
  <si>
    <t>UC max</t>
  </si>
  <si>
    <t>Lavello cucina</t>
  </si>
  <si>
    <t>Lavabo bagno</t>
  </si>
  <si>
    <t>bidet</t>
  </si>
  <si>
    <t>doccia</t>
  </si>
  <si>
    <t>vasca</t>
  </si>
  <si>
    <t>WC a cassetta</t>
  </si>
  <si>
    <t>lavastoviglie</t>
  </si>
  <si>
    <t>Diametro interno</t>
  </si>
  <si>
    <t>(mm)</t>
  </si>
  <si>
    <t>(l/s)</t>
  </si>
  <si>
    <t>Caratteristiche utenze</t>
  </si>
  <si>
    <t>Tipologia Utenza</t>
  </si>
  <si>
    <t>lavabiancheria</t>
  </si>
  <si>
    <t>Portata misurata Qv</t>
  </si>
  <si>
    <t>UC2</t>
  </si>
  <si>
    <t>UC3</t>
  </si>
  <si>
    <t>UC4</t>
  </si>
  <si>
    <t>UC8</t>
  </si>
  <si>
    <t>Qn/Qv</t>
  </si>
  <si>
    <t>PORTATA Qn (l/s)</t>
  </si>
  <si>
    <t>Pollici</t>
  </si>
  <si>
    <t>Numero colonna matrice</t>
  </si>
  <si>
    <t>numero riga matrice</t>
  </si>
  <si>
    <t>Diametri riduzione approssimato</t>
  </si>
  <si>
    <t>Diametro riduzione Tabella 2</t>
  </si>
  <si>
    <t>DIAMETRO RIDUZIONE (Pollici)</t>
  </si>
  <si>
    <t>"</t>
  </si>
  <si>
    <t>CALCOLO</t>
  </si>
  <si>
    <t>Calcolo secondo quanto stabilito dal TAVOLO TECNICO
di cui all’Art. 47 delle Norme di Attuazione del PIANO REGIONALE DI TUTELA DELLE ACQUE,
istituito con DGR 2642/2014 e integrato con DGR 18/2019
di cui all’Art. 47 delle Norme di Attuazione del PIANO REGIONALE DI TUTELA DELLE ACQUE,
istituito con DGR 2642/2014 e integrato con DGR 18/2019</t>
  </si>
  <si>
    <t>Ordinanza n. 233 del 17 luglio 2023 del Direttore del Servizio gestione risorse idriche - Disposizioni al fine della salvaguardia delle risorse idriche regionali ai sensi dell’art. 106 del RD 1775/1933</t>
  </si>
  <si>
    <r>
      <t>y = 0,1483x</t>
    </r>
    <r>
      <rPr>
        <vertAlign val="superscript"/>
        <sz val="14"/>
        <color theme="0" tint="-0.14999847407452621"/>
        <rFont val="Calibri"/>
        <family val="2"/>
        <scheme val="minor"/>
      </rPr>
      <t>0,4307</t>
    </r>
  </si>
  <si>
    <r>
      <t>y = 0,1984x</t>
    </r>
    <r>
      <rPr>
        <vertAlign val="superscript"/>
        <sz val="14"/>
        <color theme="0" tint="-0.14999847407452621"/>
        <rFont val="Calibri"/>
        <family val="2"/>
        <scheme val="minor"/>
      </rPr>
      <t>0,3795</t>
    </r>
  </si>
  <si>
    <r>
      <t>y = 0,2491x</t>
    </r>
    <r>
      <rPr>
        <vertAlign val="superscript"/>
        <sz val="14"/>
        <color theme="0" tint="-0.14999847407452621"/>
        <rFont val="Calibri"/>
        <family val="2"/>
        <scheme val="minor"/>
      </rPr>
      <t>0,3421</t>
    </r>
  </si>
  <si>
    <r>
      <t>y = 0,5153x</t>
    </r>
    <r>
      <rPr>
        <vertAlign val="superscript"/>
        <sz val="14"/>
        <color theme="0" tint="-0.14999847407452621"/>
        <rFont val="Calibri"/>
        <family val="2"/>
        <scheme val="minor"/>
      </rPr>
      <t>0,218</t>
    </r>
  </si>
  <si>
    <t>Caratteristiche getto continuo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</si>
</sst>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.000_-;\-* #,##0.000_-;_-* &quot;-&quot;??_-;_-@_-"/>
    <numFmt numFmtId="166" formatCode="0.00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4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2" xfId="0" applyFont="1" applyFill="1" applyBorder="1" applyAlignment="1" applyProtection="1">
      <alignment horizontal="center"/>
      <protection hidden="1"/>
    </xf>
    <xf numFmtId="0" fontId="2" fillId="2" borderId="12" xfId="0" applyFont="1" applyFill="1" applyBorder="1" applyAlignment="1" applyProtection="1">
      <alignment horizontal="center" wrapText="1"/>
      <protection hidden="1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167" fontId="0" fillId="2" borderId="2" xfId="0" applyNumberFormat="1" applyFill="1" applyBorder="1" applyProtection="1">
      <protection hidden="1"/>
    </xf>
    <xf numFmtId="166" fontId="0" fillId="2" borderId="2" xfId="0" applyNumberFormat="1" applyFill="1" applyBorder="1" applyProtection="1">
      <protection hidden="1"/>
    </xf>
    <xf numFmtId="0" fontId="0" fillId="2" borderId="0" xfId="0" applyFill="1" applyProtection="1"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0" fontId="0" fillId="2" borderId="8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3" fillId="2" borderId="0" xfId="0" applyFont="1" applyFill="1" applyProtection="1">
      <protection hidden="1"/>
    </xf>
    <xf numFmtId="0" fontId="2" fillId="4" borderId="2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165" fontId="4" fillId="2" borderId="0" xfId="1" applyNumberFormat="1" applyFont="1" applyFill="1" applyProtection="1">
      <protection hidden="1"/>
    </xf>
    <xf numFmtId="0" fontId="0" fillId="5" borderId="1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5" fillId="3" borderId="14" xfId="0" applyFont="1" applyFill="1" applyBorder="1" applyProtection="1">
      <protection hidden="1"/>
    </xf>
    <xf numFmtId="0" fontId="5" fillId="3" borderId="16" xfId="0" applyFont="1" applyFill="1" applyBorder="1" applyProtection="1">
      <protection hidden="1"/>
    </xf>
    <xf numFmtId="0" fontId="5" fillId="3" borderId="15" xfId="0" applyFont="1" applyFill="1" applyBorder="1" applyAlignment="1" applyProtection="1">
      <alignment horizontal="left"/>
      <protection hidden="1"/>
    </xf>
    <xf numFmtId="0" fontId="6" fillId="2" borderId="20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2" borderId="21" xfId="0" applyFont="1" applyFill="1" applyBorder="1" applyAlignment="1" applyProtection="1">
      <alignment horizontal="center"/>
      <protection hidden="1"/>
    </xf>
    <xf numFmtId="0" fontId="0" fillId="2" borderId="20" xfId="0" applyFill="1" applyBorder="1" applyProtection="1">
      <protection hidden="1"/>
    </xf>
    <xf numFmtId="0" fontId="0" fillId="2" borderId="21" xfId="0" applyFill="1" applyBorder="1" applyProtection="1">
      <protection hidden="1"/>
    </xf>
    <xf numFmtId="2" fontId="0" fillId="2" borderId="4" xfId="0" applyNumberForma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2" fillId="2" borderId="21" xfId="0" applyFont="1" applyFill="1" applyBorder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22" xfId="0" applyFill="1" applyBorder="1" applyProtection="1">
      <protection hidden="1"/>
    </xf>
    <xf numFmtId="0" fontId="0" fillId="2" borderId="23" xfId="0" applyFill="1" applyBorder="1" applyProtection="1">
      <protection hidden="1"/>
    </xf>
    <xf numFmtId="0" fontId="0" fillId="2" borderId="24" xfId="0" applyFill="1" applyBorder="1" applyProtection="1">
      <protection hidden="1"/>
    </xf>
    <xf numFmtId="0" fontId="6" fillId="5" borderId="22" xfId="0" applyFont="1" applyFill="1" applyBorder="1" applyAlignment="1" applyProtection="1">
      <alignment horizontal="center"/>
      <protection hidden="1"/>
    </xf>
    <xf numFmtId="0" fontId="6" fillId="5" borderId="23" xfId="0" applyFont="1" applyFill="1" applyBorder="1" applyAlignment="1" applyProtection="1">
      <alignment horizontal="center"/>
      <protection hidden="1"/>
    </xf>
    <xf numFmtId="0" fontId="6" fillId="5" borderId="24" xfId="0" applyFont="1" applyFill="1" applyBorder="1" applyAlignment="1" applyProtection="1">
      <alignment horizontal="center"/>
      <protection hidden="1"/>
    </xf>
    <xf numFmtId="0" fontId="8" fillId="2" borderId="22" xfId="0" applyFont="1" applyFill="1" applyBorder="1" applyAlignment="1" applyProtection="1">
      <alignment horizontal="center" wrapText="1"/>
      <protection hidden="1"/>
    </xf>
    <xf numFmtId="0" fontId="8" fillId="2" borderId="23" xfId="0" applyFont="1" applyFill="1" applyBorder="1" applyAlignment="1" applyProtection="1">
      <alignment horizontal="center" wrapText="1"/>
      <protection hidden="1"/>
    </xf>
    <xf numFmtId="0" fontId="8" fillId="2" borderId="24" xfId="0" applyFont="1" applyFill="1" applyBorder="1" applyAlignment="1" applyProtection="1">
      <alignment horizontal="center" wrapText="1"/>
      <protection hidden="1"/>
    </xf>
    <xf numFmtId="0" fontId="7" fillId="2" borderId="17" xfId="0" applyFont="1" applyFill="1" applyBorder="1" applyAlignment="1" applyProtection="1">
      <alignment horizontal="center" vertical="center" wrapText="1"/>
      <protection hidden="1"/>
    </xf>
    <xf numFmtId="0" fontId="7" fillId="2" borderId="18" xfId="0" applyFont="1" applyFill="1" applyBorder="1" applyAlignment="1" applyProtection="1">
      <alignment horizontal="center" vertical="center" wrapText="1"/>
      <protection hidden="1"/>
    </xf>
    <xf numFmtId="0" fontId="7" fillId="2" borderId="19" xfId="0" applyFont="1" applyFill="1" applyBorder="1" applyAlignment="1" applyProtection="1">
      <alignment horizontal="center" vertical="center" wrapText="1"/>
      <protection hidden="1"/>
    </xf>
    <xf numFmtId="0" fontId="0" fillId="5" borderId="17" xfId="0" applyFill="1" applyBorder="1" applyAlignment="1" applyProtection="1">
      <alignment horizontal="center"/>
      <protection hidden="1"/>
    </xf>
    <xf numFmtId="0" fontId="0" fillId="5" borderId="18" xfId="0" applyFill="1" applyBorder="1" applyAlignment="1" applyProtection="1">
      <alignment horizontal="center"/>
      <protection hidden="1"/>
    </xf>
    <xf numFmtId="0" fontId="0" fillId="5" borderId="19" xfId="0" applyFill="1" applyBorder="1" applyAlignment="1" applyProtection="1">
      <alignment horizontal="center"/>
      <protection hidden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showGridLines="0" tabSelected="1" topLeftCell="A3" workbookViewId="0">
      <selection activeCell="E10" sqref="E10"/>
    </sheetView>
  </sheetViews>
  <sheetFormatPr defaultRowHeight="15" x14ac:dyDescent="0.25"/>
  <cols>
    <col min="1" max="1" width="53.7109375" style="15" customWidth="1"/>
    <col min="2" max="2" width="17.7109375" style="15" bestFit="1" customWidth="1"/>
    <col min="3" max="5" width="14.85546875" style="15" customWidth="1"/>
    <col min="6" max="16" width="10.5703125" style="15" customWidth="1"/>
    <col min="17" max="17" width="9.140625" style="15"/>
    <col min="18" max="18" width="9.140625" style="22"/>
    <col min="19" max="19" width="23.28515625" style="22" bestFit="1" customWidth="1"/>
    <col min="20" max="16384" width="9.140625" style="15"/>
  </cols>
  <sheetData>
    <row r="1" spans="1:19" ht="15" hidden="1" customHeight="1" x14ac:dyDescent="0.25">
      <c r="A1" s="52"/>
      <c r="B1" s="53"/>
      <c r="C1" s="53"/>
      <c r="D1" s="53"/>
      <c r="E1" s="54"/>
    </row>
    <row r="2" spans="1:19" ht="18.75" hidden="1" customHeight="1" thickBot="1" x14ac:dyDescent="0.35">
      <c r="A2" s="43"/>
      <c r="B2" s="44"/>
      <c r="C2" s="44"/>
      <c r="D2" s="44"/>
      <c r="E2" s="45"/>
    </row>
    <row r="3" spans="1:19" ht="48" customHeight="1" x14ac:dyDescent="0.25">
      <c r="A3" s="49" t="s">
        <v>33</v>
      </c>
      <c r="B3" s="50"/>
      <c r="C3" s="50"/>
      <c r="D3" s="50"/>
      <c r="E3" s="51"/>
    </row>
    <row r="4" spans="1:19" ht="48" customHeight="1" thickBot="1" x14ac:dyDescent="0.3">
      <c r="A4" s="46" t="s">
        <v>32</v>
      </c>
      <c r="B4" s="47"/>
      <c r="C4" s="47"/>
      <c r="D4" s="47"/>
      <c r="E4" s="48"/>
    </row>
    <row r="5" spans="1:19" ht="18.75" customHeight="1" x14ac:dyDescent="0.3">
      <c r="A5" s="30"/>
      <c r="B5" s="31"/>
      <c r="C5" s="31"/>
      <c r="D5" s="31"/>
      <c r="E5" s="32"/>
    </row>
    <row r="6" spans="1:19" x14ac:dyDescent="0.25">
      <c r="A6" s="33"/>
      <c r="E6" s="34"/>
    </row>
    <row r="7" spans="1:19" ht="15.75" thickBot="1" x14ac:dyDescent="0.3">
      <c r="A7" s="33"/>
      <c r="E7" s="34"/>
    </row>
    <row r="8" spans="1:19" ht="15.75" thickBot="1" x14ac:dyDescent="0.3">
      <c r="A8" s="21" t="s">
        <v>38</v>
      </c>
      <c r="E8" s="34"/>
    </row>
    <row r="9" spans="1:19" x14ac:dyDescent="0.25">
      <c r="A9" s="17"/>
      <c r="B9" s="6"/>
      <c r="C9" s="24"/>
      <c r="E9" s="34"/>
      <c r="Q9" s="20"/>
    </row>
    <row r="10" spans="1:19" x14ac:dyDescent="0.25">
      <c r="A10" s="18" t="s">
        <v>11</v>
      </c>
      <c r="B10" s="6" t="s">
        <v>12</v>
      </c>
      <c r="C10" s="24">
        <v>50</v>
      </c>
      <c r="D10" s="6" t="s">
        <v>24</v>
      </c>
      <c r="E10" s="35">
        <f>CEILING(C10/25,0.25)</f>
        <v>2</v>
      </c>
      <c r="Q10" s="20"/>
      <c r="R10" s="22">
        <f>E10/0.25-1</f>
        <v>7</v>
      </c>
      <c r="S10" s="22" t="s">
        <v>26</v>
      </c>
    </row>
    <row r="11" spans="1:19" x14ac:dyDescent="0.25">
      <c r="A11" s="18" t="s">
        <v>17</v>
      </c>
      <c r="B11" s="6" t="s">
        <v>13</v>
      </c>
      <c r="C11" s="24">
        <v>1</v>
      </c>
      <c r="E11" s="34"/>
      <c r="Q11" s="20"/>
    </row>
    <row r="12" spans="1:19" ht="15.75" thickBot="1" x14ac:dyDescent="0.3">
      <c r="A12" s="33"/>
      <c r="E12" s="34"/>
      <c r="Q12" s="20"/>
    </row>
    <row r="13" spans="1:19" ht="15.75" thickBot="1" x14ac:dyDescent="0.3">
      <c r="A13" s="21" t="s">
        <v>14</v>
      </c>
      <c r="E13" s="34"/>
      <c r="Q13" s="20"/>
    </row>
    <row r="14" spans="1:19" ht="15.75" thickBot="1" x14ac:dyDescent="0.3">
      <c r="A14" s="16" t="s">
        <v>15</v>
      </c>
      <c r="B14" s="1" t="s">
        <v>1</v>
      </c>
      <c r="C14" s="1" t="s">
        <v>0</v>
      </c>
      <c r="D14" s="2" t="s">
        <v>2</v>
      </c>
      <c r="E14" s="3" t="s">
        <v>3</v>
      </c>
      <c r="Q14" s="20"/>
    </row>
    <row r="15" spans="1:19" x14ac:dyDescent="0.25">
      <c r="A15" s="17" t="s">
        <v>4</v>
      </c>
      <c r="B15" s="25"/>
      <c r="C15" s="4">
        <v>1.5</v>
      </c>
      <c r="D15" s="4">
        <f>B15*C15</f>
        <v>0</v>
      </c>
      <c r="E15" s="5">
        <f>IF(B15&gt;0,C15,0)</f>
        <v>0</v>
      </c>
      <c r="Q15" s="20"/>
    </row>
    <row r="16" spans="1:19" x14ac:dyDescent="0.25">
      <c r="A16" s="18" t="s">
        <v>5</v>
      </c>
      <c r="B16" s="24"/>
      <c r="C16" s="6">
        <v>0.75</v>
      </c>
      <c r="D16" s="6">
        <f t="shared" ref="D16:D22" si="0">B16*C16</f>
        <v>0</v>
      </c>
      <c r="E16" s="7">
        <f t="shared" ref="E16:E22" si="1">IF(B16&gt;0,C16,0)</f>
        <v>0</v>
      </c>
      <c r="Q16" s="20"/>
    </row>
    <row r="17" spans="1:19" x14ac:dyDescent="0.25">
      <c r="A17" s="18" t="s">
        <v>6</v>
      </c>
      <c r="B17" s="24"/>
      <c r="C17" s="6">
        <v>0.75</v>
      </c>
      <c r="D17" s="6">
        <f t="shared" si="0"/>
        <v>0</v>
      </c>
      <c r="E17" s="7">
        <f t="shared" si="1"/>
        <v>0</v>
      </c>
      <c r="Q17" s="20"/>
    </row>
    <row r="18" spans="1:19" x14ac:dyDescent="0.25">
      <c r="A18" s="18" t="s">
        <v>7</v>
      </c>
      <c r="B18" s="24"/>
      <c r="C18" s="6">
        <v>1.5</v>
      </c>
      <c r="D18" s="6">
        <f t="shared" si="0"/>
        <v>0</v>
      </c>
      <c r="E18" s="7">
        <f t="shared" si="1"/>
        <v>0</v>
      </c>
      <c r="Q18" s="20"/>
    </row>
    <row r="19" spans="1:19" x14ac:dyDescent="0.25">
      <c r="A19" s="18" t="s">
        <v>8</v>
      </c>
      <c r="B19" s="24"/>
      <c r="C19" s="6">
        <v>1.5</v>
      </c>
      <c r="D19" s="6">
        <f t="shared" si="0"/>
        <v>0</v>
      </c>
      <c r="E19" s="7">
        <f t="shared" si="1"/>
        <v>0</v>
      </c>
      <c r="Q19" s="20"/>
    </row>
    <row r="20" spans="1:19" x14ac:dyDescent="0.25">
      <c r="A20" s="18" t="s">
        <v>9</v>
      </c>
      <c r="B20" s="24"/>
      <c r="C20" s="6">
        <v>3</v>
      </c>
      <c r="D20" s="6">
        <f t="shared" si="0"/>
        <v>0</v>
      </c>
      <c r="E20" s="7">
        <f t="shared" si="1"/>
        <v>0</v>
      </c>
      <c r="Q20" s="20"/>
    </row>
    <row r="21" spans="1:19" x14ac:dyDescent="0.25">
      <c r="A21" s="18" t="s">
        <v>16</v>
      </c>
      <c r="B21" s="24"/>
      <c r="C21" s="6">
        <v>2</v>
      </c>
      <c r="D21" s="6">
        <f t="shared" si="0"/>
        <v>0</v>
      </c>
      <c r="E21" s="7">
        <f t="shared" si="1"/>
        <v>0</v>
      </c>
      <c r="Q21" s="20"/>
    </row>
    <row r="22" spans="1:19" ht="15.75" thickBot="1" x14ac:dyDescent="0.3">
      <c r="A22" s="19" t="s">
        <v>10</v>
      </c>
      <c r="B22" s="26"/>
      <c r="C22" s="8">
        <v>2</v>
      </c>
      <c r="D22" s="8">
        <f t="shared" si="0"/>
        <v>0</v>
      </c>
      <c r="E22" s="9">
        <f t="shared" si="1"/>
        <v>0</v>
      </c>
      <c r="Q22" s="20"/>
    </row>
    <row r="23" spans="1:19" ht="15.75" thickBot="1" x14ac:dyDescent="0.3">
      <c r="A23" s="33"/>
      <c r="D23" s="10">
        <f>SUM(D15:D22)</f>
        <v>0</v>
      </c>
      <c r="E23" s="10">
        <f>MAX(E15:E22)</f>
        <v>0</v>
      </c>
      <c r="Q23" s="20"/>
    </row>
    <row r="24" spans="1:19" ht="15.75" thickBot="1" x14ac:dyDescent="0.3">
      <c r="A24" s="33"/>
      <c r="D24" s="36"/>
      <c r="E24" s="37"/>
      <c r="Q24" s="20"/>
    </row>
    <row r="25" spans="1:19" ht="15.75" thickBot="1" x14ac:dyDescent="0.3">
      <c r="A25" s="21" t="s">
        <v>31</v>
      </c>
      <c r="E25" s="34"/>
      <c r="Q25" s="20"/>
    </row>
    <row r="26" spans="1:19" ht="15.75" thickBot="1" x14ac:dyDescent="0.3">
      <c r="A26" s="11" t="s">
        <v>23</v>
      </c>
      <c r="B26" s="12">
        <f>IF(E23=3,0.1984*(D23^0.3795),0.1483*(D23^0.4307))</f>
        <v>0</v>
      </c>
      <c r="E26" s="34"/>
      <c r="Q26" s="20"/>
    </row>
    <row r="27" spans="1:19" ht="15.75" thickBot="1" x14ac:dyDescent="0.3">
      <c r="A27" s="11" t="s">
        <v>22</v>
      </c>
      <c r="B27" s="13">
        <f>IF(FLOOR(B26/C11,0.1)=0,0.1,FLOOR(B26/C11,0.1))</f>
        <v>0.1</v>
      </c>
      <c r="E27" s="34"/>
      <c r="Q27" s="20"/>
      <c r="R27" s="22">
        <f>B27/0.1</f>
        <v>1</v>
      </c>
      <c r="S27" s="22" t="s">
        <v>25</v>
      </c>
    </row>
    <row r="28" spans="1:19" ht="15.75" thickBot="1" x14ac:dyDescent="0.3">
      <c r="A28" s="33"/>
      <c r="E28" s="34"/>
      <c r="Q28" s="20"/>
    </row>
    <row r="29" spans="1:19" ht="15.75" thickBot="1" x14ac:dyDescent="0.3">
      <c r="A29" s="11" t="s">
        <v>28</v>
      </c>
      <c r="B29" s="14">
        <f>IF(B27&gt;=1,"Nessuna riduzione",INDEX(B44:P53,R27,R10))</f>
        <v>0.63249999999999995</v>
      </c>
      <c r="E29" s="34"/>
      <c r="Q29" s="20"/>
    </row>
    <row r="30" spans="1:19" ht="15.75" thickBot="1" x14ac:dyDescent="0.3">
      <c r="A30" s="11" t="s">
        <v>27</v>
      </c>
      <c r="B30" s="11">
        <f>IF(B29="Nessuna riduzione","-",FLOOR(B29,0.25))</f>
        <v>0.5</v>
      </c>
      <c r="D30" s="38">
        <f>(B30-C32)*100</f>
        <v>50</v>
      </c>
      <c r="E30" s="34"/>
      <c r="Q30" s="20"/>
    </row>
    <row r="31" spans="1:19" ht="15.75" thickBot="1" x14ac:dyDescent="0.3">
      <c r="A31" s="33"/>
      <c r="D31" s="39"/>
      <c r="E31" s="34"/>
      <c r="Q31" s="20"/>
    </row>
    <row r="32" spans="1:19" ht="27" thickBot="1" x14ac:dyDescent="0.45">
      <c r="A32" s="27" t="s">
        <v>29</v>
      </c>
      <c r="B32" s="28"/>
      <c r="C32" s="27">
        <f>IF(B29="Nessuna riduzione","-",FLOOR(B30,1))</f>
        <v>0</v>
      </c>
      <c r="D32" s="28" t="s">
        <v>30</v>
      </c>
      <c r="E32" s="29" t="str">
        <f>IF(B29="Nessuna riduzione","-",IF(D30=75,"3/4",IF(D30=50,"1/2",IF(D30=25,"1/4","-"))))</f>
        <v>1/2</v>
      </c>
    </row>
    <row r="33" spans="1:17" x14ac:dyDescent="0.25">
      <c r="A33" s="33"/>
      <c r="E33" s="34"/>
    </row>
    <row r="34" spans="1:17" ht="15.75" thickBot="1" x14ac:dyDescent="0.3">
      <c r="A34" s="40"/>
      <c r="B34" s="41"/>
      <c r="C34" s="41"/>
      <c r="D34" s="41"/>
      <c r="E34" s="42"/>
    </row>
    <row r="38" spans="1:17" s="22" customFormat="1" x14ac:dyDescent="0.25"/>
    <row r="39" spans="1:17" s="22" customFormat="1" x14ac:dyDescent="0.25"/>
    <row r="40" spans="1:17" s="22" customFormat="1" x14ac:dyDescent="0.25"/>
    <row r="41" spans="1:17" s="22" customFormat="1" x14ac:dyDescent="0.25"/>
    <row r="42" spans="1:17" s="22" customFormat="1" x14ac:dyDescent="0.25"/>
    <row r="43" spans="1:17" s="22" customFormat="1" x14ac:dyDescent="0.25">
      <c r="B43" s="22">
        <v>0.5</v>
      </c>
      <c r="C43" s="22">
        <v>0.75</v>
      </c>
      <c r="D43" s="22">
        <v>1</v>
      </c>
      <c r="E43" s="22">
        <v>1.25</v>
      </c>
      <c r="F43" s="22">
        <v>1.5</v>
      </c>
      <c r="G43" s="22">
        <v>1.75</v>
      </c>
      <c r="H43" s="22">
        <v>2</v>
      </c>
      <c r="I43" s="22">
        <v>2.25</v>
      </c>
      <c r="J43" s="22">
        <v>2.5</v>
      </c>
      <c r="K43" s="22">
        <v>2.75</v>
      </c>
      <c r="L43" s="22">
        <v>3</v>
      </c>
      <c r="M43" s="22">
        <v>3.25</v>
      </c>
      <c r="N43" s="22">
        <v>3.5</v>
      </c>
      <c r="O43" s="22">
        <v>3.75</v>
      </c>
      <c r="P43" s="22">
        <v>4</v>
      </c>
    </row>
    <row r="44" spans="1:17" s="22" customFormat="1" x14ac:dyDescent="0.25">
      <c r="A44" s="22">
        <v>0.1</v>
      </c>
      <c r="B44" s="23">
        <v>0.15809999999999999</v>
      </c>
      <c r="C44" s="23">
        <v>0.23719999999999999</v>
      </c>
      <c r="D44" s="23">
        <v>0.31619999999999998</v>
      </c>
      <c r="E44" s="23">
        <v>0.39529999999999998</v>
      </c>
      <c r="F44" s="23">
        <v>0.4743</v>
      </c>
      <c r="G44" s="23">
        <v>0.5534</v>
      </c>
      <c r="H44" s="23">
        <v>0.63249999999999995</v>
      </c>
      <c r="I44" s="23">
        <v>0.71150000000000002</v>
      </c>
      <c r="J44" s="23">
        <v>0.79059999999999997</v>
      </c>
      <c r="K44" s="23">
        <v>0.86960000000000004</v>
      </c>
      <c r="L44" s="23">
        <v>0.94869999999999999</v>
      </c>
      <c r="M44" s="23">
        <v>1.0277000000000001</v>
      </c>
      <c r="N44" s="23">
        <v>1.1068</v>
      </c>
      <c r="O44" s="23">
        <v>1.1859</v>
      </c>
      <c r="P44" s="23">
        <v>1.2648999999999999</v>
      </c>
    </row>
    <row r="45" spans="1:17" s="22" customFormat="1" x14ac:dyDescent="0.25">
      <c r="A45" s="22">
        <v>0.2</v>
      </c>
      <c r="B45" s="23">
        <v>0.22359999999999999</v>
      </c>
      <c r="C45" s="23">
        <f t="shared" ref="C45:C53" si="2">C44+(C$43/$B$43)*$Q45</f>
        <v>0.33545000000000003</v>
      </c>
      <c r="D45" s="23">
        <f t="shared" ref="D45:D53" si="3">D44+(D$43/$B$43)*$Q45</f>
        <v>0.44719999999999999</v>
      </c>
      <c r="E45" s="23">
        <f t="shared" ref="E45:E53" si="4">E44+(E$43/$B$43)*$Q45</f>
        <v>0.55905000000000005</v>
      </c>
      <c r="F45" s="23">
        <f t="shared" ref="F45:F53" si="5">F44+(F$43/$B$43)*$Q45</f>
        <v>0.67080000000000006</v>
      </c>
      <c r="G45" s="23">
        <f t="shared" ref="G45:G53" si="6">G44+(G$43/$B$43)*$Q45</f>
        <v>0.78265000000000007</v>
      </c>
      <c r="H45" s="23">
        <f t="shared" ref="H45:H53" si="7">H44+(H$43/$B$43)*$Q45</f>
        <v>0.89449999999999996</v>
      </c>
      <c r="I45" s="23">
        <f t="shared" ref="I45:I53" si="8">I44+(I$43/$B$43)*$Q45</f>
        <v>1.0062500000000001</v>
      </c>
      <c r="J45" s="23">
        <f t="shared" ref="J45:J53" si="9">J44+(J$43/$B$43)*$Q45</f>
        <v>1.1181000000000001</v>
      </c>
      <c r="K45" s="23">
        <f t="shared" ref="K45:K53" si="10">K44+(K$43/$B$43)*$Q45</f>
        <v>1.2298500000000001</v>
      </c>
      <c r="L45" s="23">
        <f t="shared" ref="L45:L53" si="11">L44+(L$43/$B$43)*$Q45</f>
        <v>1.3416999999999999</v>
      </c>
      <c r="M45" s="23">
        <f t="shared" ref="M45:M53" si="12">M44+(M$43/$B$43)*$Q45</f>
        <v>1.4534500000000001</v>
      </c>
      <c r="N45" s="23">
        <f t="shared" ref="N45:N53" si="13">N44+(N$43/$B$43)*$Q45</f>
        <v>1.5653000000000001</v>
      </c>
      <c r="O45" s="23">
        <f t="shared" ref="O45:O53" si="14">O44+(O$43/$B$43)*$Q45</f>
        <v>1.6771499999999999</v>
      </c>
      <c r="P45" s="23">
        <f t="shared" ref="P45:P53" si="15">P44+(P$43/$B$43)*$Q45</f>
        <v>1.7888999999999999</v>
      </c>
      <c r="Q45" s="22">
        <v>6.5500000000000003E-2</v>
      </c>
    </row>
    <row r="46" spans="1:17" s="22" customFormat="1" x14ac:dyDescent="0.25">
      <c r="A46" s="22">
        <v>0.3</v>
      </c>
      <c r="B46" s="23">
        <v>0.27389999999999998</v>
      </c>
      <c r="C46" s="23">
        <f t="shared" si="2"/>
        <v>0.41089999999999999</v>
      </c>
      <c r="D46" s="23">
        <f t="shared" si="3"/>
        <v>0.54779999999999995</v>
      </c>
      <c r="E46" s="23">
        <f t="shared" si="4"/>
        <v>0.68480000000000008</v>
      </c>
      <c r="F46" s="23">
        <f t="shared" si="5"/>
        <v>0.82169999999999999</v>
      </c>
      <c r="G46" s="23">
        <f t="shared" si="6"/>
        <v>0.9587</v>
      </c>
      <c r="H46" s="23">
        <f t="shared" si="7"/>
        <v>1.0956999999999999</v>
      </c>
      <c r="I46" s="23">
        <f t="shared" si="8"/>
        <v>1.2326000000000001</v>
      </c>
      <c r="J46" s="23">
        <f t="shared" si="9"/>
        <v>1.3696000000000002</v>
      </c>
      <c r="K46" s="23">
        <f t="shared" si="10"/>
        <v>1.5065</v>
      </c>
      <c r="L46" s="23">
        <f t="shared" si="11"/>
        <v>1.6434999999999997</v>
      </c>
      <c r="M46" s="23">
        <f t="shared" si="12"/>
        <v>1.7804</v>
      </c>
      <c r="N46" s="23">
        <f t="shared" si="13"/>
        <v>1.9174</v>
      </c>
      <c r="O46" s="23">
        <f t="shared" si="14"/>
        <v>2.0543999999999998</v>
      </c>
      <c r="P46" s="23">
        <f t="shared" si="15"/>
        <v>2.1913</v>
      </c>
      <c r="Q46" s="22">
        <v>5.0299999999999984E-2</v>
      </c>
    </row>
    <row r="47" spans="1:17" s="22" customFormat="1" x14ac:dyDescent="0.25">
      <c r="A47" s="22">
        <v>0.4</v>
      </c>
      <c r="B47" s="23">
        <v>0.31619999999999998</v>
      </c>
      <c r="C47" s="23">
        <f t="shared" si="2"/>
        <v>0.47434999999999999</v>
      </c>
      <c r="D47" s="23">
        <f t="shared" si="3"/>
        <v>0.63239999999999996</v>
      </c>
      <c r="E47" s="23">
        <f t="shared" si="4"/>
        <v>0.79055000000000009</v>
      </c>
      <c r="F47" s="23">
        <f t="shared" si="5"/>
        <v>0.9486</v>
      </c>
      <c r="G47" s="23">
        <f t="shared" si="6"/>
        <v>1.1067499999999999</v>
      </c>
      <c r="H47" s="23">
        <f t="shared" si="7"/>
        <v>1.2648999999999999</v>
      </c>
      <c r="I47" s="23">
        <f t="shared" si="8"/>
        <v>1.4229500000000002</v>
      </c>
      <c r="J47" s="23">
        <f t="shared" si="9"/>
        <v>1.5811000000000002</v>
      </c>
      <c r="K47" s="23">
        <f t="shared" si="10"/>
        <v>1.73915</v>
      </c>
      <c r="L47" s="23">
        <f t="shared" si="11"/>
        <v>1.8972999999999998</v>
      </c>
      <c r="M47" s="23">
        <f t="shared" si="12"/>
        <v>2.0553499999999998</v>
      </c>
      <c r="N47" s="23">
        <f t="shared" si="13"/>
        <v>2.2134999999999998</v>
      </c>
      <c r="O47" s="23">
        <f t="shared" si="14"/>
        <v>2.3716499999999998</v>
      </c>
      <c r="P47" s="23">
        <f t="shared" si="15"/>
        <v>2.5297000000000001</v>
      </c>
      <c r="Q47" s="22">
        <v>4.2300000000000004E-2</v>
      </c>
    </row>
    <row r="48" spans="1:17" s="22" customFormat="1" x14ac:dyDescent="0.25">
      <c r="A48" s="22">
        <v>0.5</v>
      </c>
      <c r="B48" s="23">
        <v>0.35360000000000003</v>
      </c>
      <c r="C48" s="23">
        <f t="shared" si="2"/>
        <v>0.53045000000000009</v>
      </c>
      <c r="D48" s="23">
        <f t="shared" si="3"/>
        <v>0.70720000000000005</v>
      </c>
      <c r="E48" s="23">
        <f t="shared" si="4"/>
        <v>0.88405000000000022</v>
      </c>
      <c r="F48" s="23">
        <f t="shared" si="5"/>
        <v>1.0608000000000002</v>
      </c>
      <c r="G48" s="23">
        <f t="shared" si="6"/>
        <v>1.2376500000000001</v>
      </c>
      <c r="H48" s="23">
        <f t="shared" si="7"/>
        <v>1.4145000000000001</v>
      </c>
      <c r="I48" s="23">
        <f t="shared" si="8"/>
        <v>1.5912500000000003</v>
      </c>
      <c r="J48" s="23">
        <f t="shared" si="9"/>
        <v>1.7681000000000004</v>
      </c>
      <c r="K48" s="23">
        <f t="shared" si="10"/>
        <v>1.9448500000000002</v>
      </c>
      <c r="L48" s="23">
        <f t="shared" si="11"/>
        <v>2.1217000000000001</v>
      </c>
      <c r="M48" s="23">
        <f t="shared" si="12"/>
        <v>2.2984499999999999</v>
      </c>
      <c r="N48" s="23">
        <f t="shared" si="13"/>
        <v>2.4753000000000003</v>
      </c>
      <c r="O48" s="23">
        <f t="shared" si="14"/>
        <v>2.6521500000000002</v>
      </c>
      <c r="P48" s="23">
        <f t="shared" si="15"/>
        <v>2.8289000000000004</v>
      </c>
      <c r="Q48" s="22">
        <v>3.7400000000000044E-2</v>
      </c>
    </row>
    <row r="49" spans="1:17" s="22" customFormat="1" x14ac:dyDescent="0.25">
      <c r="A49" s="22">
        <v>0.6</v>
      </c>
      <c r="B49" s="23">
        <v>0.38729999999999998</v>
      </c>
      <c r="C49" s="23">
        <f t="shared" si="2"/>
        <v>0.58099999999999996</v>
      </c>
      <c r="D49" s="23">
        <f t="shared" si="3"/>
        <v>0.77459999999999996</v>
      </c>
      <c r="E49" s="23">
        <f t="shared" si="4"/>
        <v>0.96830000000000016</v>
      </c>
      <c r="F49" s="23">
        <f t="shared" si="5"/>
        <v>1.1619000000000002</v>
      </c>
      <c r="G49" s="23">
        <f t="shared" si="6"/>
        <v>1.3555999999999999</v>
      </c>
      <c r="H49" s="23">
        <f t="shared" si="7"/>
        <v>1.5492999999999999</v>
      </c>
      <c r="I49" s="23">
        <f t="shared" si="8"/>
        <v>1.7429000000000001</v>
      </c>
      <c r="J49" s="23">
        <f t="shared" si="9"/>
        <v>1.9366000000000003</v>
      </c>
      <c r="K49" s="23">
        <f t="shared" si="10"/>
        <v>2.1301999999999999</v>
      </c>
      <c r="L49" s="23">
        <f t="shared" si="11"/>
        <v>2.3239000000000001</v>
      </c>
      <c r="M49" s="23">
        <f t="shared" si="12"/>
        <v>2.5174999999999996</v>
      </c>
      <c r="N49" s="23">
        <f t="shared" si="13"/>
        <v>2.7111999999999998</v>
      </c>
      <c r="O49" s="23">
        <f t="shared" si="14"/>
        <v>2.9049</v>
      </c>
      <c r="P49" s="23">
        <f t="shared" si="15"/>
        <v>3.0985</v>
      </c>
      <c r="Q49" s="22">
        <v>3.3699999999999952E-2</v>
      </c>
    </row>
    <row r="50" spans="1:17" s="22" customFormat="1" x14ac:dyDescent="0.25">
      <c r="A50" s="22">
        <v>0.7</v>
      </c>
      <c r="B50" s="23">
        <v>0.41830000000000001</v>
      </c>
      <c r="C50" s="23">
        <f t="shared" si="2"/>
        <v>0.62749999999999995</v>
      </c>
      <c r="D50" s="23">
        <f t="shared" si="3"/>
        <v>0.83660000000000001</v>
      </c>
      <c r="E50" s="23">
        <f t="shared" si="4"/>
        <v>1.0458000000000003</v>
      </c>
      <c r="F50" s="23">
        <f t="shared" si="5"/>
        <v>1.2549000000000001</v>
      </c>
      <c r="G50" s="23">
        <f t="shared" si="6"/>
        <v>1.4641</v>
      </c>
      <c r="H50" s="23">
        <f t="shared" si="7"/>
        <v>1.6733</v>
      </c>
      <c r="I50" s="23">
        <f t="shared" si="8"/>
        <v>1.8824000000000003</v>
      </c>
      <c r="J50" s="23">
        <f t="shared" si="9"/>
        <v>2.0916000000000006</v>
      </c>
      <c r="K50" s="23">
        <f t="shared" si="10"/>
        <v>2.3007</v>
      </c>
      <c r="L50" s="23">
        <f t="shared" si="11"/>
        <v>2.5099</v>
      </c>
      <c r="M50" s="23">
        <f t="shared" si="12"/>
        <v>2.7189999999999999</v>
      </c>
      <c r="N50" s="23">
        <f t="shared" si="13"/>
        <v>2.9281999999999999</v>
      </c>
      <c r="O50" s="23">
        <f t="shared" si="14"/>
        <v>3.1374000000000004</v>
      </c>
      <c r="P50" s="23">
        <f t="shared" si="15"/>
        <v>3.3465000000000003</v>
      </c>
      <c r="Q50" s="22">
        <v>3.1000000000000028E-2</v>
      </c>
    </row>
    <row r="51" spans="1:17" s="22" customFormat="1" x14ac:dyDescent="0.25">
      <c r="A51" s="22">
        <v>0.8</v>
      </c>
      <c r="B51" s="23">
        <v>0.44719999999999999</v>
      </c>
      <c r="C51" s="23">
        <f t="shared" si="2"/>
        <v>0.67084999999999995</v>
      </c>
      <c r="D51" s="23">
        <f t="shared" si="3"/>
        <v>0.89439999999999997</v>
      </c>
      <c r="E51" s="23">
        <f t="shared" si="4"/>
        <v>1.1180500000000002</v>
      </c>
      <c r="F51" s="23">
        <f t="shared" si="5"/>
        <v>1.3416000000000001</v>
      </c>
      <c r="G51" s="23">
        <f t="shared" si="6"/>
        <v>1.5652499999999998</v>
      </c>
      <c r="H51" s="23">
        <f t="shared" si="7"/>
        <v>1.7888999999999999</v>
      </c>
      <c r="I51" s="23">
        <f t="shared" si="8"/>
        <v>2.0124500000000003</v>
      </c>
      <c r="J51" s="23">
        <f t="shared" si="9"/>
        <v>2.2361000000000004</v>
      </c>
      <c r="K51" s="23">
        <f t="shared" si="10"/>
        <v>2.4596499999999999</v>
      </c>
      <c r="L51" s="23">
        <f t="shared" si="11"/>
        <v>2.6833</v>
      </c>
      <c r="M51" s="23">
        <f t="shared" si="12"/>
        <v>2.9068499999999999</v>
      </c>
      <c r="N51" s="23">
        <f t="shared" si="13"/>
        <v>3.1304999999999996</v>
      </c>
      <c r="O51" s="23">
        <f t="shared" si="14"/>
        <v>3.3541500000000002</v>
      </c>
      <c r="P51" s="23">
        <f t="shared" si="15"/>
        <v>3.5777000000000001</v>
      </c>
      <c r="Q51" s="22">
        <v>2.8899999999999981E-2</v>
      </c>
    </row>
    <row r="52" spans="1:17" s="22" customFormat="1" x14ac:dyDescent="0.25">
      <c r="A52" s="22">
        <v>0.9</v>
      </c>
      <c r="B52" s="23">
        <v>0.4743</v>
      </c>
      <c r="C52" s="23">
        <f t="shared" si="2"/>
        <v>0.71150000000000002</v>
      </c>
      <c r="D52" s="23">
        <f t="shared" si="3"/>
        <v>0.9486</v>
      </c>
      <c r="E52" s="23">
        <f t="shared" si="4"/>
        <v>1.1858000000000002</v>
      </c>
      <c r="F52" s="23">
        <f t="shared" si="5"/>
        <v>1.4229000000000003</v>
      </c>
      <c r="G52" s="23">
        <f t="shared" si="6"/>
        <v>1.6600999999999999</v>
      </c>
      <c r="H52" s="23">
        <f t="shared" si="7"/>
        <v>1.8973</v>
      </c>
      <c r="I52" s="23">
        <f t="shared" si="8"/>
        <v>2.1344000000000003</v>
      </c>
      <c r="J52" s="23">
        <f t="shared" si="9"/>
        <v>2.3716000000000004</v>
      </c>
      <c r="K52" s="23">
        <f t="shared" si="10"/>
        <v>2.6086999999999998</v>
      </c>
      <c r="L52" s="23">
        <f t="shared" si="11"/>
        <v>2.8459000000000003</v>
      </c>
      <c r="M52" s="23">
        <f t="shared" si="12"/>
        <v>3.0830000000000002</v>
      </c>
      <c r="N52" s="23">
        <f t="shared" si="13"/>
        <v>3.3201999999999998</v>
      </c>
      <c r="O52" s="23">
        <f t="shared" si="14"/>
        <v>3.5574000000000003</v>
      </c>
      <c r="P52" s="23">
        <f t="shared" si="15"/>
        <v>3.7945000000000002</v>
      </c>
      <c r="Q52" s="22">
        <v>2.7100000000000013E-2</v>
      </c>
    </row>
    <row r="53" spans="1:17" s="22" customFormat="1" x14ac:dyDescent="0.25">
      <c r="A53" s="22">
        <v>1</v>
      </c>
      <c r="B53" s="23">
        <v>0.5</v>
      </c>
      <c r="C53" s="23">
        <f t="shared" si="2"/>
        <v>0.75004999999999999</v>
      </c>
      <c r="D53" s="23">
        <f t="shared" si="3"/>
        <v>1</v>
      </c>
      <c r="E53" s="23">
        <f t="shared" si="4"/>
        <v>1.2500500000000001</v>
      </c>
      <c r="F53" s="23">
        <f t="shared" si="5"/>
        <v>1.5000000000000002</v>
      </c>
      <c r="G53" s="23">
        <f t="shared" si="6"/>
        <v>1.7500499999999999</v>
      </c>
      <c r="H53" s="23">
        <f t="shared" si="7"/>
        <v>2.0000999999999998</v>
      </c>
      <c r="I53" s="23">
        <f t="shared" si="8"/>
        <v>2.2500500000000003</v>
      </c>
      <c r="J53" s="23">
        <f t="shared" si="9"/>
        <v>2.5001000000000002</v>
      </c>
      <c r="K53" s="23">
        <f t="shared" si="10"/>
        <v>2.7500499999999999</v>
      </c>
      <c r="L53" s="23">
        <f t="shared" si="11"/>
        <v>3.0001000000000002</v>
      </c>
      <c r="M53" s="23">
        <f t="shared" si="12"/>
        <v>3.2500500000000003</v>
      </c>
      <c r="N53" s="23">
        <f t="shared" si="13"/>
        <v>3.5000999999999998</v>
      </c>
      <c r="O53" s="23">
        <f t="shared" si="14"/>
        <v>3.7501500000000005</v>
      </c>
      <c r="P53" s="23">
        <f t="shared" si="15"/>
        <v>4.0000999999999998</v>
      </c>
      <c r="Q53" s="22">
        <v>2.5700000000000001E-2</v>
      </c>
    </row>
    <row r="54" spans="1:17" s="22" customFormat="1" x14ac:dyDescent="0.25"/>
    <row r="55" spans="1:17" ht="21" x14ac:dyDescent="0.3">
      <c r="A55" s="22" t="s">
        <v>34</v>
      </c>
      <c r="B55" s="22" t="s">
        <v>18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ht="21" x14ac:dyDescent="0.3">
      <c r="A56" s="22" t="s">
        <v>35</v>
      </c>
      <c r="B56" s="22" t="s">
        <v>19</v>
      </c>
    </row>
    <row r="57" spans="1:17" ht="21" x14ac:dyDescent="0.3">
      <c r="A57" s="22" t="s">
        <v>36</v>
      </c>
      <c r="B57" s="22" t="s">
        <v>20</v>
      </c>
    </row>
    <row r="58" spans="1:17" ht="21" x14ac:dyDescent="0.3">
      <c r="A58" s="22" t="s">
        <v>37</v>
      </c>
      <c r="B58" s="22" t="s">
        <v>21</v>
      </c>
    </row>
  </sheetData>
  <sheetProtection algorithmName="SHA-512" hashValue="/+eg7OmW78lmrxGbbW+Ksw6mLK81cn2OBnYxsTJ9zQpR8wl+b2fYHuID+nX15M5SWDxye4YdL4I0JPXWvlBNkA==" saltValue="EqpoxkKBGcZB1lWcABBW6g==" spinCount="100000" sheet="1" objects="1" scenarios="1"/>
  <mergeCells count="4">
    <mergeCell ref="A2:E2"/>
    <mergeCell ref="A4:E4"/>
    <mergeCell ref="A3:E3"/>
    <mergeCell ref="A1:E1"/>
  </mergeCells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Collarile</dc:creator>
  <cp:lastModifiedBy>Cuk Davide</cp:lastModifiedBy>
  <cp:lastPrinted>2023-10-15T20:17:01Z</cp:lastPrinted>
  <dcterms:created xsi:type="dcterms:W3CDTF">2023-10-15T07:40:52Z</dcterms:created>
  <dcterms:modified xsi:type="dcterms:W3CDTF">2023-11-08T15:46:28Z</dcterms:modified>
</cp:coreProperties>
</file>